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<sst xmlns="http://schemas.openxmlformats.org/spreadsheetml/2006/main" count="170" uniqueCount="84">
  <si>
    <t>Preise für Grünland</t>
  </si>
  <si>
    <t>Annahmen:</t>
  </si>
  <si>
    <t>Ertrag:</t>
  </si>
  <si>
    <t>2 Schnitte</t>
  </si>
  <si>
    <t>3 Schnitte</t>
  </si>
  <si>
    <t>4 Schnitte</t>
  </si>
  <si>
    <t>5 Schnitte</t>
  </si>
  <si>
    <t>6 Schnitte</t>
  </si>
  <si>
    <t>Frischmasse</t>
  </si>
  <si>
    <t>Silage</t>
  </si>
  <si>
    <t>kg/m³</t>
  </si>
  <si>
    <t xml:space="preserve"> % TS</t>
  </si>
  <si>
    <t xml:space="preserve">mit Güllerücklieferung </t>
  </si>
  <si>
    <t xml:space="preserve">ohne Güllerücklieferung </t>
  </si>
  <si>
    <t>ab Feld</t>
  </si>
  <si>
    <t>ab Schwad</t>
  </si>
  <si>
    <t>Preise in €</t>
  </si>
  <si>
    <t xml:space="preserve">je Kipper </t>
  </si>
  <si>
    <t>lose auf Kipper</t>
  </si>
  <si>
    <t>ergibt 1 m³ im Silo</t>
  </si>
  <si>
    <t xml:space="preserve">Kippergröße </t>
  </si>
  <si>
    <t>je Kipper</t>
  </si>
  <si>
    <t>Kippergröße</t>
  </si>
  <si>
    <t>m³ bei Kipper bis  30 m³</t>
  </si>
  <si>
    <t xml:space="preserve">pro ha und Jahr </t>
  </si>
  <si>
    <t>m³ bei Kipper über  30 m³</t>
  </si>
  <si>
    <t>€</t>
  </si>
  <si>
    <t>€ je m³ gewalzte Ware</t>
  </si>
  <si>
    <t xml:space="preserve">Preis </t>
  </si>
  <si>
    <t>ab Feld in €</t>
  </si>
  <si>
    <t>ab Schwad in €</t>
  </si>
  <si>
    <t>frei  Silo</t>
  </si>
  <si>
    <t>frei Silo in €</t>
  </si>
  <si>
    <t xml:space="preserve">kg TS/m³ </t>
  </si>
  <si>
    <t>Gülle je Schnitt und ha</t>
  </si>
  <si>
    <t>m³</t>
  </si>
  <si>
    <t xml:space="preserve">Güllewert je m³ </t>
  </si>
  <si>
    <t xml:space="preserve">Ausbringungskosten je m³ </t>
  </si>
  <si>
    <t>Güllewert je m³</t>
  </si>
  <si>
    <t>Güllewert je ha und Schnitt</t>
  </si>
  <si>
    <t xml:space="preserve">Güllewert </t>
  </si>
  <si>
    <t xml:space="preserve">je m³ gewalzte Ware </t>
  </si>
  <si>
    <t>Schnitte</t>
  </si>
  <si>
    <t>Vorschlag</t>
  </si>
  <si>
    <t xml:space="preserve"> m³ bei Kipper bis 25 m³ </t>
  </si>
  <si>
    <t>€ je m³</t>
  </si>
  <si>
    <t xml:space="preserve">Preis je Kipper </t>
  </si>
  <si>
    <t xml:space="preserve">Annahme: </t>
  </si>
  <si>
    <t>4kg N x 50 % x 0 ,85 €</t>
  </si>
  <si>
    <t>2 kg P x 1,20 €</t>
  </si>
  <si>
    <t>6 kg K x 0 ,75 €</t>
  </si>
  <si>
    <t xml:space="preserve">Mittelwert für weitere </t>
  </si>
  <si>
    <t>Kalkulation angenommen</t>
  </si>
  <si>
    <t>kg  TS/m³</t>
  </si>
  <si>
    <t xml:space="preserve">m³ Rücklieferung </t>
  </si>
  <si>
    <t>je Schnitt</t>
  </si>
  <si>
    <t>m³ gewalzte Silage bei</t>
  </si>
  <si>
    <t>Rundballen 1,2m = 1,35 m³ bei</t>
  </si>
  <si>
    <t>Durchschnittspreise</t>
  </si>
  <si>
    <t>(Durchschnittswerte)</t>
  </si>
  <si>
    <t>stehend</t>
  </si>
  <si>
    <t xml:space="preserve">frei Silo </t>
  </si>
  <si>
    <t xml:space="preserve">1. Schnitt </t>
  </si>
  <si>
    <t xml:space="preserve">weitere </t>
  </si>
  <si>
    <t>in €</t>
  </si>
  <si>
    <t>Güllewert/m³</t>
  </si>
  <si>
    <t>pro ha</t>
  </si>
  <si>
    <t>entspricht</t>
  </si>
  <si>
    <t>(50 % KAS, 50 % Harnstoff)</t>
  </si>
  <si>
    <t>Rundballenanzahl</t>
  </si>
  <si>
    <t>ca. 85 %</t>
  </si>
  <si>
    <t>Galler, MR Laufen 11/2015</t>
  </si>
  <si>
    <t>ab Wiese</t>
  </si>
  <si>
    <t>frei Silo</t>
  </si>
  <si>
    <t>und ha</t>
  </si>
  <si>
    <t xml:space="preserve">Gülle je Schnitt </t>
  </si>
  <si>
    <t>plus 10 m³</t>
  </si>
  <si>
    <t>bei</t>
  </si>
  <si>
    <t>kg Rundb.</t>
  </si>
  <si>
    <t>mehr als bei m³ Silage</t>
  </si>
  <si>
    <t>Rundballen</t>
  </si>
  <si>
    <t xml:space="preserve">plus </t>
  </si>
  <si>
    <t>m³/ha und Jahr</t>
  </si>
  <si>
    <t xml:space="preserve">to/ha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</si>
</sst>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17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1" fillId="0" borderId="0" xfId="0" applyFont="1" applyAlignment="1">
      <alignment/>
    </xf>
    <xf numFmtId="6" fontId="31" fillId="0" borderId="0" xfId="0" applyNumberFormat="1" applyFont="1" applyAlignment="1">
      <alignment/>
    </xf>
    <xf numFmtId="0" fontId="31" fillId="7" borderId="0" xfId="0" applyFont="1" applyFill="1" applyAlignment="1">
      <alignment/>
    </xf>
    <xf numFmtId="0" fontId="31" fillId="33" borderId="0" xfId="0" applyFont="1" applyFill="1" applyAlignment="1">
      <alignment/>
    </xf>
    <xf numFmtId="0" fontId="31" fillId="7" borderId="11" xfId="0" applyFont="1" applyFill="1" applyBorder="1" applyAlignment="1">
      <alignment horizontal="right"/>
    </xf>
    <xf numFmtId="0" fontId="43" fillId="13" borderId="0" xfId="0" applyFont="1" applyFill="1" applyAlignment="1">
      <alignment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1" fillId="33" borderId="12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35" borderId="0" xfId="0" applyFont="1" applyFill="1" applyAlignment="1">
      <alignment horizontal="left"/>
    </xf>
    <xf numFmtId="1" fontId="31" fillId="16" borderId="0" xfId="0" applyNumberFormat="1" applyFont="1" applyFill="1" applyAlignment="1">
      <alignment horizontal="center"/>
    </xf>
    <xf numFmtId="0" fontId="31" fillId="13" borderId="13" xfId="0" applyFont="1" applyFill="1" applyBorder="1" applyAlignment="1">
      <alignment/>
    </xf>
    <xf numFmtId="0" fontId="31" fillId="13" borderId="0" xfId="0" applyFont="1" applyFill="1" applyAlignment="1">
      <alignment/>
    </xf>
    <xf numFmtId="0" fontId="31" fillId="19" borderId="13" xfId="0" applyFont="1" applyFill="1" applyBorder="1" applyAlignment="1">
      <alignment/>
    </xf>
    <xf numFmtId="0" fontId="31" fillId="19" borderId="0" xfId="0" applyFont="1" applyFill="1" applyAlignment="1">
      <alignment/>
    </xf>
    <xf numFmtId="0" fontId="31" fillId="13" borderId="0" xfId="0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31" fillId="7" borderId="11" xfId="0" applyFont="1" applyFill="1" applyBorder="1" applyAlignment="1">
      <alignment/>
    </xf>
    <xf numFmtId="0" fontId="31" fillId="13" borderId="11" xfId="0" applyFont="1" applyFill="1" applyBorder="1" applyAlignment="1">
      <alignment/>
    </xf>
    <xf numFmtId="0" fontId="31" fillId="13" borderId="13" xfId="0" applyFont="1" applyFill="1" applyBorder="1" applyAlignment="1">
      <alignment horizontal="right"/>
    </xf>
    <xf numFmtId="0" fontId="31" fillId="7" borderId="10" xfId="0" applyFont="1" applyFill="1" applyBorder="1" applyAlignment="1">
      <alignment horizontal="center"/>
    </xf>
    <xf numFmtId="0" fontId="31" fillId="13" borderId="10" xfId="0" applyFont="1" applyFill="1" applyBorder="1" applyAlignment="1">
      <alignment horizontal="center"/>
    </xf>
    <xf numFmtId="0" fontId="31" fillId="19" borderId="10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8" fontId="31" fillId="36" borderId="0" xfId="0" applyNumberFormat="1" applyFont="1" applyFill="1" applyAlignment="1">
      <alignment/>
    </xf>
    <xf numFmtId="0" fontId="31" fillId="34" borderId="0" xfId="0" applyFont="1" applyFill="1" applyAlignment="1">
      <alignment horizontal="center"/>
    </xf>
    <xf numFmtId="164" fontId="31" fillId="34" borderId="0" xfId="0" applyNumberFormat="1" applyFont="1" applyFill="1" applyAlignment="1">
      <alignment horizontal="center"/>
    </xf>
    <xf numFmtId="0" fontId="31" fillId="35" borderId="0" xfId="0" applyFont="1" applyFill="1" applyAlignment="1">
      <alignment/>
    </xf>
    <xf numFmtId="0" fontId="31" fillId="13" borderId="0" xfId="0" applyFont="1" applyFill="1" applyAlignment="1">
      <alignment horizontal="right"/>
    </xf>
    <xf numFmtId="0" fontId="31" fillId="7" borderId="0" xfId="0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6" fontId="45" fillId="0" borderId="0" xfId="0" applyNumberFormat="1" applyFont="1" applyAlignment="1">
      <alignment/>
    </xf>
    <xf numFmtId="0" fontId="46" fillId="0" borderId="0" xfId="0" applyFont="1" applyAlignment="1">
      <alignment/>
    </xf>
    <xf numFmtId="43" fontId="31" fillId="7" borderId="10" xfId="41" applyFont="1" applyFill="1" applyBorder="1" applyAlignment="1">
      <alignment horizontal="center"/>
    </xf>
    <xf numFmtId="0" fontId="43" fillId="7" borderId="0" xfId="0" applyFont="1" applyFill="1" applyAlignment="1">
      <alignment/>
    </xf>
    <xf numFmtId="1" fontId="31" fillId="16" borderId="1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164" fontId="43" fillId="16" borderId="0" xfId="0" applyNumberFormat="1" applyFont="1" applyFill="1" applyAlignment="1">
      <alignment horizontal="center"/>
    </xf>
    <xf numFmtId="1" fontId="31" fillId="16" borderId="14" xfId="0" applyNumberFormat="1" applyFont="1" applyFill="1" applyBorder="1" applyAlignment="1">
      <alignment horizontal="center"/>
    </xf>
    <xf numFmtId="0" fontId="31" fillId="35" borderId="11" xfId="0" applyFont="1" applyFill="1" applyBorder="1" applyAlignment="1">
      <alignment horizontal="left"/>
    </xf>
    <xf numFmtId="0" fontId="31" fillId="35" borderId="14" xfId="0" applyFont="1" applyFill="1" applyBorder="1" applyAlignment="1">
      <alignment horizontal="left"/>
    </xf>
    <xf numFmtId="9" fontId="31" fillId="0" borderId="0" xfId="49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3" borderId="11" xfId="0" applyFont="1" applyFill="1" applyBorder="1" applyAlignment="1">
      <alignment/>
    </xf>
    <xf numFmtId="0" fontId="48" fillId="3" borderId="14" xfId="0" applyFont="1" applyFill="1" applyBorder="1" applyAlignment="1">
      <alignment/>
    </xf>
    <xf numFmtId="0" fontId="46" fillId="3" borderId="11" xfId="0" applyFont="1" applyFill="1" applyBorder="1" applyAlignment="1">
      <alignment horizontal="center"/>
    </xf>
    <xf numFmtId="0" fontId="46" fillId="3" borderId="14" xfId="0" applyFont="1" applyFill="1" applyBorder="1" applyAlignment="1">
      <alignment horizontal="center"/>
    </xf>
    <xf numFmtId="0" fontId="31" fillId="3" borderId="11" xfId="0" applyFont="1" applyFill="1" applyBorder="1" applyAlignment="1">
      <alignment/>
    </xf>
    <xf numFmtId="0" fontId="43" fillId="3" borderId="11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31" fillId="34" borderId="0" xfId="0" applyFont="1" applyFill="1" applyAlignment="1">
      <alignment horizontal="right"/>
    </xf>
    <xf numFmtId="0" fontId="31" fillId="3" borderId="14" xfId="0" applyFont="1" applyFill="1" applyBorder="1" applyAlignment="1">
      <alignment/>
    </xf>
    <xf numFmtId="0" fontId="45" fillId="3" borderId="14" xfId="0" applyFont="1" applyFill="1" applyBorder="1" applyAlignment="1">
      <alignment/>
    </xf>
    <xf numFmtId="0" fontId="45" fillId="3" borderId="11" xfId="0" applyFont="1" applyFill="1" applyBorder="1" applyAlignment="1">
      <alignment/>
    </xf>
    <xf numFmtId="0" fontId="45" fillId="3" borderId="15" xfId="0" applyFont="1" applyFill="1" applyBorder="1" applyAlignment="1">
      <alignment/>
    </xf>
    <xf numFmtId="0" fontId="46" fillId="3" borderId="16" xfId="0" applyFont="1" applyFill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31" fillId="16" borderId="16" xfId="0" applyFont="1" applyFill="1" applyBorder="1" applyAlignment="1">
      <alignment horizontal="center"/>
    </xf>
    <xf numFmtId="0" fontId="31" fillId="7" borderId="17" xfId="0" applyFont="1" applyFill="1" applyBorder="1" applyAlignment="1">
      <alignment/>
    </xf>
    <xf numFmtId="1" fontId="31" fillId="16" borderId="16" xfId="0" applyNumberFormat="1" applyFont="1" applyFill="1" applyBorder="1" applyAlignment="1">
      <alignment horizontal="center"/>
    </xf>
    <xf numFmtId="0" fontId="31" fillId="16" borderId="18" xfId="0" applyFont="1" applyFill="1" applyBorder="1" applyAlignment="1">
      <alignment horizontal="center"/>
    </xf>
    <xf numFmtId="0" fontId="31" fillId="13" borderId="17" xfId="0" applyFont="1" applyFill="1" applyBorder="1" applyAlignment="1">
      <alignment/>
    </xf>
    <xf numFmtId="164" fontId="31" fillId="16" borderId="17" xfId="0" applyNumberFormat="1" applyFont="1" applyFill="1" applyBorder="1" applyAlignment="1">
      <alignment horizontal="center"/>
    </xf>
    <xf numFmtId="0" fontId="31" fillId="19" borderId="17" xfId="0" applyFont="1" applyFill="1" applyBorder="1" applyAlignment="1">
      <alignment/>
    </xf>
    <xf numFmtId="164" fontId="31" fillId="16" borderId="16" xfId="0" applyNumberFormat="1" applyFont="1" applyFill="1" applyBorder="1" applyAlignment="1">
      <alignment horizontal="center"/>
    </xf>
    <xf numFmtId="164" fontId="31" fillId="16" borderId="12" xfId="0" applyNumberFormat="1" applyFont="1" applyFill="1" applyBorder="1" applyAlignment="1">
      <alignment horizontal="center"/>
    </xf>
    <xf numFmtId="0" fontId="31" fillId="7" borderId="19" xfId="0" applyFont="1" applyFill="1" applyBorder="1" applyAlignment="1">
      <alignment/>
    </xf>
    <xf numFmtId="1" fontId="31" fillId="16" borderId="12" xfId="0" applyNumberFormat="1" applyFont="1" applyFill="1" applyBorder="1" applyAlignment="1">
      <alignment horizontal="center"/>
    </xf>
    <xf numFmtId="0" fontId="31" fillId="16" borderId="20" xfId="0" applyFont="1" applyFill="1" applyBorder="1" applyAlignment="1">
      <alignment horizontal="center"/>
    </xf>
    <xf numFmtId="0" fontId="31" fillId="13" borderId="19" xfId="0" applyFont="1" applyFill="1" applyBorder="1" applyAlignment="1">
      <alignment/>
    </xf>
    <xf numFmtId="164" fontId="31" fillId="16" borderId="19" xfId="0" applyNumberFormat="1" applyFont="1" applyFill="1" applyBorder="1" applyAlignment="1">
      <alignment horizontal="center"/>
    </xf>
    <xf numFmtId="0" fontId="31" fillId="19" borderId="19" xfId="0" applyFont="1" applyFill="1" applyBorder="1" applyAlignment="1">
      <alignment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31" fillId="7" borderId="15" xfId="0" applyFont="1" applyFill="1" applyBorder="1" applyAlignment="1">
      <alignment horizontal="center"/>
    </xf>
    <xf numFmtId="0" fontId="31" fillId="13" borderId="15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9" fontId="31" fillId="0" borderId="0" xfId="0" applyNumberFormat="1" applyFont="1" applyAlignment="1">
      <alignment/>
    </xf>
    <xf numFmtId="9" fontId="31" fillId="0" borderId="0" xfId="0" applyNumberFormat="1" applyFont="1" applyAlignment="1">
      <alignment horizontal="center"/>
    </xf>
    <xf numFmtId="0" fontId="31" fillId="19" borderId="11" xfId="0" applyFont="1" applyFill="1" applyBorder="1" applyAlignment="1">
      <alignment/>
    </xf>
    <xf numFmtId="0" fontId="48" fillId="3" borderId="14" xfId="0" applyFont="1" applyFill="1" applyBorder="1" applyAlignment="1">
      <alignment horizontal="center"/>
    </xf>
    <xf numFmtId="164" fontId="31" fillId="33" borderId="10" xfId="0" applyNumberFormat="1" applyFont="1" applyFill="1" applyBorder="1" applyAlignment="1">
      <alignment horizontal="center"/>
    </xf>
    <xf numFmtId="0" fontId="31" fillId="33" borderId="21" xfId="0" applyFont="1" applyFill="1" applyBorder="1" applyAlignment="1">
      <alignment/>
    </xf>
    <xf numFmtId="0" fontId="31" fillId="33" borderId="22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8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20" xfId="0" applyFont="1" applyFill="1" applyBorder="1" applyAlignment="1">
      <alignment horizontal="left"/>
    </xf>
    <xf numFmtId="0" fontId="31" fillId="33" borderId="12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19050</xdr:rowOff>
    </xdr:from>
    <xdr:to>
      <xdr:col>11</xdr:col>
      <xdr:colOff>590550</xdr:colOff>
      <xdr:row>5</xdr:row>
      <xdr:rowOff>38100</xdr:rowOff>
    </xdr:to>
    <xdr:pic>
      <xdr:nvPicPr>
        <xdr:cNvPr id="1" name="Grafik 1" descr="neues MR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0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116" zoomScaleNormal="116" zoomScalePageLayoutView="0" workbookViewId="0" topLeftCell="A37">
      <selection activeCell="I65" sqref="I65"/>
    </sheetView>
  </sheetViews>
  <sheetFormatPr defaultColWidth="11.421875" defaultRowHeight="15"/>
  <cols>
    <col min="1" max="1" width="8.28125" style="0" customWidth="1"/>
    <col min="2" max="3" width="9.140625" style="0" customWidth="1"/>
    <col min="4" max="4" width="13.00390625" style="0" customWidth="1"/>
    <col min="5" max="5" width="10.57421875" style="0" customWidth="1"/>
    <col min="6" max="6" width="14.00390625" style="0" customWidth="1"/>
    <col min="7" max="7" width="9.8515625" style="0" customWidth="1"/>
    <col min="8" max="8" width="9.421875" style="0" customWidth="1"/>
    <col min="9" max="10" width="9.8515625" style="0" customWidth="1"/>
    <col min="11" max="11" width="8.57421875" style="0" customWidth="1"/>
    <col min="12" max="12" width="11.00390625" style="0" customWidth="1"/>
    <col min="13" max="13" width="8.00390625" style="0" customWidth="1"/>
    <col min="14" max="14" width="6.7109375" style="0" customWidth="1"/>
    <col min="15" max="15" width="5.57421875" style="0" bestFit="1" customWidth="1"/>
    <col min="18" max="18" width="7.57421875" style="0" customWidth="1"/>
  </cols>
  <sheetData>
    <row r="1" ht="31.5">
      <c r="B1" s="90" t="s">
        <v>0</v>
      </c>
    </row>
    <row r="2" ht="6.75" customHeight="1"/>
    <row r="3" spans="2:8" ht="15">
      <c r="B3" s="48" t="s">
        <v>1</v>
      </c>
      <c r="C3" s="5"/>
      <c r="D3" s="5" t="s">
        <v>8</v>
      </c>
      <c r="E3" s="16" t="s">
        <v>56</v>
      </c>
      <c r="F3" s="5"/>
      <c r="G3" s="5" t="s">
        <v>57</v>
      </c>
      <c r="H3" s="5"/>
    </row>
    <row r="4" spans="2:8" ht="15">
      <c r="B4" s="5" t="s">
        <v>59</v>
      </c>
      <c r="C4" s="5"/>
      <c r="D4" s="5" t="s">
        <v>9</v>
      </c>
      <c r="E4" s="18">
        <v>35</v>
      </c>
      <c r="F4" s="5" t="s">
        <v>11</v>
      </c>
      <c r="G4" s="18">
        <v>35</v>
      </c>
      <c r="H4" s="5" t="s">
        <v>11</v>
      </c>
    </row>
    <row r="5" spans="2:8" ht="15">
      <c r="B5" s="5"/>
      <c r="C5" s="5"/>
      <c r="E5" s="18">
        <v>230</v>
      </c>
      <c r="F5" s="5" t="s">
        <v>33</v>
      </c>
      <c r="G5" s="18">
        <v>190</v>
      </c>
      <c r="H5" s="5" t="s">
        <v>53</v>
      </c>
    </row>
    <row r="6" spans="2:8" ht="15">
      <c r="B6" s="5"/>
      <c r="C6" s="5"/>
      <c r="D6" s="17"/>
      <c r="E6" s="40">
        <f>E5/E4*100</f>
        <v>657.1428571428571</v>
      </c>
      <c r="F6" s="5" t="s">
        <v>10</v>
      </c>
      <c r="G6" s="40">
        <f>G5/G4*100</f>
        <v>542.8571428571429</v>
      </c>
      <c r="H6" s="5" t="s">
        <v>53</v>
      </c>
    </row>
    <row r="7" spans="2:12" ht="15">
      <c r="B7" s="5"/>
      <c r="C7" s="5"/>
      <c r="D7" s="18" t="s">
        <v>83</v>
      </c>
      <c r="E7" s="16" t="s">
        <v>82</v>
      </c>
      <c r="F7" s="5"/>
      <c r="G7" s="40">
        <f>G6*1.35</f>
        <v>732.857142857143</v>
      </c>
      <c r="H7" s="5" t="s">
        <v>78</v>
      </c>
      <c r="I7" s="54" t="s">
        <v>67</v>
      </c>
      <c r="J7" s="53">
        <f>(G7/E6)-1</f>
        <v>0.11521739130434816</v>
      </c>
      <c r="K7" t="s">
        <v>79</v>
      </c>
      <c r="L7" s="55"/>
    </row>
    <row r="8" spans="2:5" ht="15">
      <c r="B8" s="5" t="s">
        <v>2</v>
      </c>
      <c r="C8" s="5" t="s">
        <v>3</v>
      </c>
      <c r="D8" s="18">
        <v>15</v>
      </c>
      <c r="E8" s="40">
        <f>(D8/E$6)*1000</f>
        <v>22.82608695652174</v>
      </c>
    </row>
    <row r="9" spans="2:6" ht="15">
      <c r="B9" s="5"/>
      <c r="C9" s="5" t="s">
        <v>4</v>
      </c>
      <c r="D9" s="18">
        <v>20</v>
      </c>
      <c r="E9" s="40">
        <f>(D9/E$6)*1000</f>
        <v>30.434782608695652</v>
      </c>
      <c r="F9" s="5" t="s">
        <v>69</v>
      </c>
    </row>
    <row r="10" spans="2:13" ht="15">
      <c r="B10" s="5"/>
      <c r="C10" s="5" t="s">
        <v>5</v>
      </c>
      <c r="D10" s="18">
        <v>25</v>
      </c>
      <c r="E10" s="40">
        <f>(D10/E$6)*1000</f>
        <v>38.04347826086957</v>
      </c>
      <c r="F10" s="5" t="s">
        <v>70</v>
      </c>
      <c r="I10" s="8" t="s">
        <v>58</v>
      </c>
      <c r="J10" s="8"/>
      <c r="K10" s="3"/>
      <c r="L10" s="5" t="s">
        <v>80</v>
      </c>
      <c r="M10" s="5"/>
    </row>
    <row r="11" spans="2:13" ht="15">
      <c r="B11" s="5"/>
      <c r="C11" s="5" t="s">
        <v>6</v>
      </c>
      <c r="D11" s="18">
        <v>30</v>
      </c>
      <c r="E11" s="40">
        <f>(D11/E$6)*1000</f>
        <v>45.65217391304348</v>
      </c>
      <c r="I11" s="8" t="s">
        <v>27</v>
      </c>
      <c r="J11" s="8"/>
      <c r="K11" s="3"/>
      <c r="L11" s="92" t="s">
        <v>81</v>
      </c>
      <c r="M11" s="5"/>
    </row>
    <row r="12" spans="2:12" ht="15">
      <c r="B12" s="5"/>
      <c r="C12" s="5" t="s">
        <v>7</v>
      </c>
      <c r="D12" s="18">
        <v>33</v>
      </c>
      <c r="E12" s="40">
        <f>(D12/E$6)*1000</f>
        <v>50.217391304347835</v>
      </c>
      <c r="I12" s="8"/>
      <c r="J12" s="8"/>
      <c r="K12" s="3"/>
      <c r="L12" s="93">
        <f>J7</f>
        <v>0.11521739130434816</v>
      </c>
    </row>
    <row r="13" spans="4:13" ht="15">
      <c r="D13" s="1"/>
      <c r="E13" s="2"/>
      <c r="I13" s="11" t="s">
        <v>14</v>
      </c>
      <c r="J13" s="12">
        <v>6</v>
      </c>
      <c r="K13" s="14"/>
      <c r="L13" s="103" t="s">
        <v>76</v>
      </c>
      <c r="M13" s="104"/>
    </row>
    <row r="14" spans="2:13" ht="26.25">
      <c r="B14" s="13" t="s">
        <v>12</v>
      </c>
      <c r="D14" s="1"/>
      <c r="E14" s="2"/>
      <c r="I14" s="11" t="s">
        <v>15</v>
      </c>
      <c r="J14" s="12">
        <v>13</v>
      </c>
      <c r="K14" s="14"/>
      <c r="L14" s="11" t="s">
        <v>75</v>
      </c>
      <c r="M14" s="4"/>
    </row>
    <row r="15" spans="2:13" ht="15">
      <c r="B15" s="5" t="s">
        <v>16</v>
      </c>
      <c r="C15" s="5"/>
      <c r="D15" s="5"/>
      <c r="E15" s="5"/>
      <c r="F15" s="5"/>
      <c r="G15" s="5"/>
      <c r="H15" s="5"/>
      <c r="I15" s="11" t="s">
        <v>31</v>
      </c>
      <c r="J15" s="12">
        <v>22</v>
      </c>
      <c r="K15" s="12"/>
      <c r="L15" s="103" t="s">
        <v>74</v>
      </c>
      <c r="M15" s="104"/>
    </row>
    <row r="16" spans="2:13" ht="9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6.5" customHeight="1">
      <c r="B17" s="5" t="s">
        <v>28</v>
      </c>
      <c r="C17" s="5" t="s">
        <v>24</v>
      </c>
      <c r="D17" s="5"/>
      <c r="E17" s="51" t="s">
        <v>29</v>
      </c>
      <c r="F17" s="52" t="s">
        <v>30</v>
      </c>
      <c r="G17" s="19" t="s">
        <v>32</v>
      </c>
      <c r="H17" s="16"/>
      <c r="I17" s="5"/>
      <c r="J17" s="5"/>
      <c r="K17" s="5"/>
      <c r="L17" s="5"/>
      <c r="M17" s="5"/>
    </row>
    <row r="18" spans="2:13" ht="15">
      <c r="B18" s="5"/>
      <c r="C18" s="5" t="s">
        <v>3</v>
      </c>
      <c r="D18" s="5"/>
      <c r="E18" s="47">
        <f>E8*J$13</f>
        <v>136.95652173913044</v>
      </c>
      <c r="F18" s="50">
        <f>E8*J$14</f>
        <v>296.7391304347826</v>
      </c>
      <c r="G18" s="20">
        <f>E8*J$15</f>
        <v>502.17391304347825</v>
      </c>
      <c r="I18" s="60"/>
      <c r="J18" s="64"/>
      <c r="K18" s="56" t="s">
        <v>60</v>
      </c>
      <c r="L18" s="57" t="s">
        <v>15</v>
      </c>
      <c r="M18" s="95" t="s">
        <v>61</v>
      </c>
    </row>
    <row r="19" spans="2:13" ht="16.5" customHeight="1">
      <c r="B19" s="5"/>
      <c r="C19" s="5" t="s">
        <v>4</v>
      </c>
      <c r="D19" s="5"/>
      <c r="E19" s="47">
        <f>E9*J$13</f>
        <v>182.6086956521739</v>
      </c>
      <c r="F19" s="50">
        <f>E9*J$14</f>
        <v>395.6521739130435</v>
      </c>
      <c r="G19" s="20">
        <f>E9*J$15</f>
        <v>669.5652173913044</v>
      </c>
      <c r="I19" s="61" t="s">
        <v>43</v>
      </c>
      <c r="J19" s="67" t="s">
        <v>62</v>
      </c>
      <c r="K19" s="68">
        <v>80</v>
      </c>
      <c r="L19" s="68">
        <v>200</v>
      </c>
      <c r="M19" s="69">
        <v>320</v>
      </c>
    </row>
    <row r="20" spans="2:13" ht="18.75">
      <c r="B20" s="5"/>
      <c r="C20" s="5" t="s">
        <v>5</v>
      </c>
      <c r="D20" s="5"/>
      <c r="E20" s="47">
        <f>E10*J$13</f>
        <v>228.26086956521743</v>
      </c>
      <c r="F20" s="50">
        <f>E10*J$14</f>
        <v>494.56521739130443</v>
      </c>
      <c r="G20" s="20">
        <f>E10*J$15</f>
        <v>836.9565217391305</v>
      </c>
      <c r="I20" s="61" t="s">
        <v>64</v>
      </c>
      <c r="J20" s="65" t="s">
        <v>63</v>
      </c>
      <c r="K20" s="58"/>
      <c r="L20" s="58"/>
      <c r="M20" s="59"/>
    </row>
    <row r="21" spans="2:13" ht="15.75" customHeight="1">
      <c r="B21" s="5"/>
      <c r="C21" s="5" t="s">
        <v>6</v>
      </c>
      <c r="D21" s="5"/>
      <c r="E21" s="47">
        <f>E11*J$13</f>
        <v>273.9130434782609</v>
      </c>
      <c r="F21" s="50">
        <f>E11*J$14</f>
        <v>593.4782608695652</v>
      </c>
      <c r="G21" s="20">
        <f>E11*J$15</f>
        <v>1004.3478260869565</v>
      </c>
      <c r="I21" s="61" t="s">
        <v>66</v>
      </c>
      <c r="J21" s="65" t="s">
        <v>42</v>
      </c>
      <c r="K21" s="58">
        <v>50</v>
      </c>
      <c r="L21" s="58">
        <v>100</v>
      </c>
      <c r="M21" s="59">
        <v>170</v>
      </c>
    </row>
    <row r="22" spans="2:13" ht="15" customHeight="1">
      <c r="B22" s="5"/>
      <c r="C22" s="5" t="s">
        <v>7</v>
      </c>
      <c r="D22" s="5"/>
      <c r="E22" s="47">
        <f>E12*J$13</f>
        <v>301.304347826087</v>
      </c>
      <c r="F22" s="50">
        <f>E12*J$14</f>
        <v>652.8260869565219</v>
      </c>
      <c r="G22" s="20">
        <f>E12*J$15</f>
        <v>1104.7826086956525</v>
      </c>
      <c r="H22" s="41"/>
      <c r="J22" s="42"/>
      <c r="K22" s="43"/>
      <c r="L22" s="43"/>
      <c r="M22" s="42"/>
    </row>
    <row r="24" spans="2:13" ht="18.75">
      <c r="B24" s="46" t="s">
        <v>18</v>
      </c>
      <c r="C24" s="7"/>
      <c r="D24" s="7"/>
      <c r="E24" s="7"/>
      <c r="F24" s="21"/>
      <c r="G24" s="10" t="s">
        <v>46</v>
      </c>
      <c r="H24" s="22"/>
      <c r="I24" s="22"/>
      <c r="J24" s="23"/>
      <c r="K24" s="24"/>
      <c r="L24" s="24"/>
      <c r="M24" s="94"/>
    </row>
    <row r="25" spans="2:13" ht="15">
      <c r="B25" s="7"/>
      <c r="C25" s="7"/>
      <c r="D25" s="7"/>
      <c r="E25" s="7"/>
      <c r="F25" s="21"/>
      <c r="G25" s="25"/>
      <c r="H25" s="25"/>
      <c r="I25" s="25"/>
      <c r="J25" s="23"/>
      <c r="K25" s="24"/>
      <c r="L25" s="24"/>
      <c r="M25" s="94"/>
    </row>
    <row r="26" spans="2:13" ht="15">
      <c r="B26" s="26">
        <v>2.75</v>
      </c>
      <c r="C26" s="26" t="s">
        <v>44</v>
      </c>
      <c r="D26" s="26"/>
      <c r="E26" s="27"/>
      <c r="F26" s="21">
        <v>2.5</v>
      </c>
      <c r="G26" s="25" t="s">
        <v>23</v>
      </c>
      <c r="H26" s="25"/>
      <c r="I26" s="28"/>
      <c r="J26" s="24">
        <v>2.25</v>
      </c>
      <c r="K26" s="24" t="s">
        <v>25</v>
      </c>
      <c r="L26" s="24"/>
      <c r="M26" s="94"/>
    </row>
    <row r="27" spans="2:13" ht="15">
      <c r="B27" s="26"/>
      <c r="C27" s="26" t="s">
        <v>19</v>
      </c>
      <c r="D27" s="26"/>
      <c r="E27" s="27"/>
      <c r="F27" s="21"/>
      <c r="G27" s="25" t="s">
        <v>19</v>
      </c>
      <c r="H27" s="25"/>
      <c r="I27" s="28"/>
      <c r="J27" s="24"/>
      <c r="K27" s="24" t="s">
        <v>19</v>
      </c>
      <c r="L27" s="24"/>
      <c r="M27" s="94"/>
    </row>
    <row r="28" spans="2:13" ht="15">
      <c r="B28" s="9" t="s">
        <v>45</v>
      </c>
      <c r="C28" s="26"/>
      <c r="D28" s="26" t="s">
        <v>20</v>
      </c>
      <c r="E28" s="27" t="s">
        <v>26</v>
      </c>
      <c r="F28" s="29" t="s">
        <v>45</v>
      </c>
      <c r="G28" s="25"/>
      <c r="H28" s="25" t="s">
        <v>22</v>
      </c>
      <c r="I28" s="28" t="s">
        <v>26</v>
      </c>
      <c r="J28" s="24" t="s">
        <v>45</v>
      </c>
      <c r="K28" s="24"/>
      <c r="L28" s="24" t="s">
        <v>22</v>
      </c>
      <c r="M28" s="94" t="s">
        <v>26</v>
      </c>
    </row>
    <row r="29" spans="1:13" ht="15">
      <c r="A29" s="85" t="s">
        <v>72</v>
      </c>
      <c r="B29" s="77">
        <f>J13/B$26</f>
        <v>2.1818181818181817</v>
      </c>
      <c r="C29" s="71" t="s">
        <v>17</v>
      </c>
      <c r="D29" s="30">
        <v>20</v>
      </c>
      <c r="E29" s="72">
        <f>B29*D$29</f>
        <v>43.63636363636363</v>
      </c>
      <c r="F29" s="73">
        <f>J13/F$26</f>
        <v>2.4</v>
      </c>
      <c r="G29" s="74" t="s">
        <v>21</v>
      </c>
      <c r="H29" s="31">
        <v>24</v>
      </c>
      <c r="I29" s="70">
        <f>F29*H$29</f>
        <v>57.599999999999994</v>
      </c>
      <c r="J29" s="75">
        <f>J13/J$26</f>
        <v>2.6666666666666665</v>
      </c>
      <c r="K29" s="76" t="s">
        <v>21</v>
      </c>
      <c r="L29" s="32">
        <v>35</v>
      </c>
      <c r="M29" s="72">
        <f>L$29*J29</f>
        <v>93.33333333333333</v>
      </c>
    </row>
    <row r="30" spans="1:13" ht="15">
      <c r="A30" s="85" t="s">
        <v>15</v>
      </c>
      <c r="B30" s="78">
        <f>J14/B$26</f>
        <v>4.7272727272727275</v>
      </c>
      <c r="C30" s="79" t="s">
        <v>17</v>
      </c>
      <c r="D30" s="30">
        <f>D29</f>
        <v>20</v>
      </c>
      <c r="E30" s="80">
        <f>B30*D$29</f>
        <v>94.54545454545455</v>
      </c>
      <c r="F30" s="81">
        <f>J14/F$26</f>
        <v>5.2</v>
      </c>
      <c r="G30" s="82" t="s">
        <v>21</v>
      </c>
      <c r="H30" s="31">
        <f>H29</f>
        <v>24</v>
      </c>
      <c r="I30" s="80">
        <f>F30*H$29</f>
        <v>124.80000000000001</v>
      </c>
      <c r="J30" s="83">
        <f>J14/J$26</f>
        <v>5.777777777777778</v>
      </c>
      <c r="K30" s="84" t="s">
        <v>21</v>
      </c>
      <c r="L30" s="32">
        <f>L29</f>
        <v>35</v>
      </c>
      <c r="M30" s="80">
        <f>L$29*J30</f>
        <v>202.22222222222223</v>
      </c>
    </row>
    <row r="31" spans="1:13" ht="15">
      <c r="A31" s="62" t="s">
        <v>73</v>
      </c>
      <c r="B31" s="70">
        <f>J15/B$26</f>
        <v>8</v>
      </c>
      <c r="C31" s="71" t="s">
        <v>17</v>
      </c>
      <c r="D31" s="87">
        <f>D29</f>
        <v>20</v>
      </c>
      <c r="E31" s="72">
        <f>B31*D$29</f>
        <v>160</v>
      </c>
      <c r="F31" s="73">
        <f>J15/F$26</f>
        <v>8.8</v>
      </c>
      <c r="G31" s="74" t="s">
        <v>21</v>
      </c>
      <c r="H31" s="88">
        <f>H29</f>
        <v>24</v>
      </c>
      <c r="I31" s="72">
        <f>F31*H$29</f>
        <v>211.20000000000002</v>
      </c>
      <c r="J31" s="75">
        <f>J15/J$26</f>
        <v>9.777777777777779</v>
      </c>
      <c r="K31" s="76" t="s">
        <v>21</v>
      </c>
      <c r="L31" s="89">
        <f>L29</f>
        <v>35</v>
      </c>
      <c r="M31" s="72">
        <f>L$29*J31</f>
        <v>342.22222222222223</v>
      </c>
    </row>
    <row r="32" spans="5:12" ht="9" customHeight="1">
      <c r="E32" s="5"/>
      <c r="F32" s="5"/>
      <c r="G32" s="5"/>
      <c r="H32" s="5"/>
      <c r="I32" s="5"/>
      <c r="J32" s="5"/>
      <c r="K32" s="6"/>
      <c r="L32" s="6"/>
    </row>
    <row r="33" spans="2:12" ht="31.5" customHeight="1">
      <c r="B33" s="13" t="s">
        <v>13</v>
      </c>
      <c r="E33" s="5"/>
      <c r="F33" s="5"/>
      <c r="G33" s="5"/>
      <c r="H33" s="5"/>
      <c r="I33" s="5"/>
      <c r="J33" s="5"/>
      <c r="K33" s="6"/>
      <c r="L33" s="6"/>
    </row>
    <row r="34" spans="5:12" ht="15">
      <c r="E34" s="5"/>
      <c r="F34" s="5" t="s">
        <v>65</v>
      </c>
      <c r="G34" s="5"/>
      <c r="H34" s="5"/>
      <c r="I34" s="5"/>
      <c r="J34" s="5"/>
      <c r="K34" s="6"/>
      <c r="L34" s="6"/>
    </row>
    <row r="35" spans="2:13" ht="15">
      <c r="B35" s="33" t="s">
        <v>47</v>
      </c>
      <c r="C35" s="33" t="s">
        <v>48</v>
      </c>
      <c r="D35" s="33"/>
      <c r="E35" s="34">
        <v>1.7</v>
      </c>
      <c r="F35" s="5" t="s">
        <v>68</v>
      </c>
      <c r="G35" s="5"/>
      <c r="H35" s="5"/>
      <c r="I35" s="5"/>
      <c r="J35" s="5"/>
      <c r="K35" s="5"/>
      <c r="L35" s="6"/>
      <c r="M35" s="5"/>
    </row>
    <row r="36" spans="2:13" ht="18.75">
      <c r="B36" s="33"/>
      <c r="C36" s="33" t="s">
        <v>49</v>
      </c>
      <c r="D36" s="33"/>
      <c r="E36" s="34">
        <v>2.4</v>
      </c>
      <c r="F36" s="49">
        <f>E35+E36+E37</f>
        <v>8.6</v>
      </c>
      <c r="G36" s="5" t="s">
        <v>26</v>
      </c>
      <c r="H36" s="5"/>
      <c r="I36" s="5"/>
      <c r="J36" s="5"/>
      <c r="K36" s="5"/>
      <c r="L36" s="6"/>
      <c r="M36" s="5"/>
    </row>
    <row r="37" spans="2:13" ht="15">
      <c r="B37" s="33"/>
      <c r="C37" s="33" t="s">
        <v>50</v>
      </c>
      <c r="D37" s="33"/>
      <c r="E37" s="34">
        <v>4.5</v>
      </c>
      <c r="F37" s="5"/>
      <c r="G37" s="15"/>
      <c r="H37" s="15" t="s">
        <v>40</v>
      </c>
      <c r="I37" s="15"/>
      <c r="J37" s="15"/>
      <c r="K37" s="15"/>
      <c r="L37" s="5"/>
      <c r="M37" s="5"/>
    </row>
    <row r="38" spans="2:13" ht="15">
      <c r="B38" s="5"/>
      <c r="C38" s="5"/>
      <c r="D38" s="5"/>
      <c r="E38" s="5"/>
      <c r="F38" s="5"/>
      <c r="G38" s="15"/>
      <c r="H38" s="15" t="s">
        <v>41</v>
      </c>
      <c r="I38" s="15"/>
      <c r="J38" s="15"/>
      <c r="K38" s="15"/>
      <c r="L38" s="97" t="s">
        <v>27</v>
      </c>
      <c r="M38" s="98"/>
    </row>
    <row r="39" spans="2:13" ht="15">
      <c r="B39" s="7" t="s">
        <v>16</v>
      </c>
      <c r="C39" s="7" t="s">
        <v>34</v>
      </c>
      <c r="D39" s="7"/>
      <c r="E39" s="30">
        <v>10</v>
      </c>
      <c r="F39" s="7" t="s">
        <v>35</v>
      </c>
      <c r="G39" s="63" t="s">
        <v>77</v>
      </c>
      <c r="H39" s="35">
        <f>E39</f>
        <v>10</v>
      </c>
      <c r="I39" s="15" t="s">
        <v>54</v>
      </c>
      <c r="J39" s="15"/>
      <c r="K39" s="15"/>
      <c r="L39" s="99"/>
      <c r="M39" s="100"/>
    </row>
    <row r="40" spans="2:13" ht="15">
      <c r="B40" s="7" t="s">
        <v>36</v>
      </c>
      <c r="C40" s="7"/>
      <c r="D40" s="7"/>
      <c r="E40" s="45">
        <f>F36</f>
        <v>8.6</v>
      </c>
      <c r="F40" s="7" t="s">
        <v>26</v>
      </c>
      <c r="G40" s="15" t="s">
        <v>3</v>
      </c>
      <c r="H40" s="36">
        <f>E$43*C47/E8</f>
        <v>4.0304761904761905</v>
      </c>
      <c r="I40" s="15" t="s">
        <v>55</v>
      </c>
      <c r="J40" s="15"/>
      <c r="K40" s="15"/>
      <c r="L40" s="101"/>
      <c r="M40" s="102"/>
    </row>
    <row r="41" spans="2:13" ht="15">
      <c r="B41" s="7" t="s">
        <v>37</v>
      </c>
      <c r="C41" s="7"/>
      <c r="D41" s="7"/>
      <c r="E41" s="30">
        <v>4</v>
      </c>
      <c r="F41" s="7" t="s">
        <v>26</v>
      </c>
      <c r="G41" s="15" t="s">
        <v>4</v>
      </c>
      <c r="H41" s="36">
        <f>E$43*C48/E9</f>
        <v>4.534285714285715</v>
      </c>
      <c r="I41" s="15"/>
      <c r="J41" s="15"/>
      <c r="K41" s="15"/>
      <c r="L41" s="11" t="s">
        <v>72</v>
      </c>
      <c r="M41" s="96">
        <f>J13+H$42</f>
        <v>10.836571428571428</v>
      </c>
    </row>
    <row r="42" spans="2:13" ht="15">
      <c r="B42" s="7" t="s">
        <v>38</v>
      </c>
      <c r="C42" s="7"/>
      <c r="D42" s="7"/>
      <c r="E42" s="39">
        <f>E40-E41</f>
        <v>4.6</v>
      </c>
      <c r="F42" s="7" t="s">
        <v>26</v>
      </c>
      <c r="G42" s="15" t="s">
        <v>5</v>
      </c>
      <c r="H42" s="36">
        <f>E$43*C49/E10</f>
        <v>4.836571428571428</v>
      </c>
      <c r="I42" s="15" t="s">
        <v>51</v>
      </c>
      <c r="J42" s="15"/>
      <c r="K42" s="15"/>
      <c r="L42" s="11" t="s">
        <v>15</v>
      </c>
      <c r="M42" s="96">
        <f>J14+H$42</f>
        <v>17.83657142857143</v>
      </c>
    </row>
    <row r="43" spans="2:13" ht="15">
      <c r="B43" s="7" t="s">
        <v>39</v>
      </c>
      <c r="C43" s="7"/>
      <c r="D43" s="7"/>
      <c r="E43" s="39">
        <f>E39*E42</f>
        <v>46</v>
      </c>
      <c r="F43" s="7" t="s">
        <v>26</v>
      </c>
      <c r="G43" s="15" t="s">
        <v>6</v>
      </c>
      <c r="H43" s="36">
        <f>E$43*C50/E11</f>
        <v>5.038095238095238</v>
      </c>
      <c r="I43" s="15" t="s">
        <v>52</v>
      </c>
      <c r="J43" s="15"/>
      <c r="K43" s="15"/>
      <c r="L43" s="11" t="s">
        <v>31</v>
      </c>
      <c r="M43" s="96">
        <f>J15+H$42</f>
        <v>26.83657142857143</v>
      </c>
    </row>
    <row r="44" spans="2:13" ht="15" customHeight="1">
      <c r="B44" s="5"/>
      <c r="C44" s="5"/>
      <c r="D44" s="5"/>
      <c r="E44" s="5"/>
      <c r="F44" s="5"/>
      <c r="G44" s="15" t="s">
        <v>7</v>
      </c>
      <c r="H44" s="36">
        <f>E$43*C51/E12</f>
        <v>5.496103896103895</v>
      </c>
      <c r="I44" s="15"/>
      <c r="J44" s="15"/>
      <c r="K44" s="15"/>
      <c r="L44" s="5"/>
      <c r="M44" s="5"/>
    </row>
    <row r="45" spans="2:13" ht="21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5">
      <c r="B46" s="5" t="s">
        <v>28</v>
      </c>
      <c r="C46" s="5" t="s">
        <v>24</v>
      </c>
      <c r="D46" s="5"/>
      <c r="E46" s="19" t="s">
        <v>29</v>
      </c>
      <c r="F46" s="37" t="s">
        <v>30</v>
      </c>
      <c r="G46" s="37" t="s">
        <v>32</v>
      </c>
      <c r="H46" s="5"/>
      <c r="I46" s="5"/>
      <c r="J46" s="5"/>
      <c r="K46" s="5"/>
      <c r="L46" s="5"/>
      <c r="M46" s="5"/>
    </row>
    <row r="47" spans="2:13" ht="18.75">
      <c r="B47" s="5"/>
      <c r="C47" s="5">
        <v>2</v>
      </c>
      <c r="D47" s="5" t="s">
        <v>42</v>
      </c>
      <c r="E47" s="20">
        <f>E18+(C47*E$43)</f>
        <v>228.95652173913044</v>
      </c>
      <c r="F47" s="20">
        <f>F18+(C47*E$43)</f>
        <v>388.7391304347826</v>
      </c>
      <c r="G47" s="20">
        <f>G18+(C47*E$43)</f>
        <v>594.1739130434783</v>
      </c>
      <c r="H47" s="5"/>
      <c r="I47" s="61"/>
      <c r="J47" s="60"/>
      <c r="K47" s="56" t="s">
        <v>60</v>
      </c>
      <c r="L47" s="57" t="s">
        <v>15</v>
      </c>
      <c r="M47" s="95" t="s">
        <v>61</v>
      </c>
    </row>
    <row r="48" spans="2:13" ht="18.75">
      <c r="B48" s="5"/>
      <c r="C48" s="5">
        <v>3</v>
      </c>
      <c r="D48" s="5" t="s">
        <v>42</v>
      </c>
      <c r="E48" s="20">
        <f>E19+(C48*E$43)</f>
        <v>320.6086956521739</v>
      </c>
      <c r="F48" s="20">
        <f>F19+(C48*E$43)</f>
        <v>533.6521739130435</v>
      </c>
      <c r="G48" s="20">
        <f>G19+(C48*E$43)</f>
        <v>807.5652173913044</v>
      </c>
      <c r="H48" s="5"/>
      <c r="I48" s="61" t="s">
        <v>43</v>
      </c>
      <c r="J48" s="67" t="s">
        <v>62</v>
      </c>
      <c r="K48" s="68">
        <v>120</v>
      </c>
      <c r="L48" s="69">
        <v>240</v>
      </c>
      <c r="M48" s="69">
        <v>480</v>
      </c>
    </row>
    <row r="49" spans="2:13" ht="18.75">
      <c r="B49" s="5"/>
      <c r="C49" s="5">
        <v>4</v>
      </c>
      <c r="D49" s="5" t="s">
        <v>42</v>
      </c>
      <c r="E49" s="20">
        <f>E20+(C49*E$43)</f>
        <v>412.26086956521743</v>
      </c>
      <c r="F49" s="20">
        <f>F20+(C49*E$43)</f>
        <v>678.5652173913045</v>
      </c>
      <c r="G49" s="20">
        <f>G20+(C49*E$43)</f>
        <v>1020.9565217391305</v>
      </c>
      <c r="I49" s="61" t="s">
        <v>64</v>
      </c>
      <c r="J49" s="66" t="s">
        <v>63</v>
      </c>
      <c r="K49" s="58"/>
      <c r="L49" s="59"/>
      <c r="M49" s="59"/>
    </row>
    <row r="50" spans="2:13" ht="18.75">
      <c r="B50" s="5"/>
      <c r="C50" s="5">
        <v>5</v>
      </c>
      <c r="D50" s="5" t="s">
        <v>42</v>
      </c>
      <c r="E50" s="20">
        <f>E21+(C50*E$43)</f>
        <v>503.9130434782609</v>
      </c>
      <c r="F50" s="20">
        <f>F21+(C50*E$43)</f>
        <v>823.4782608695652</v>
      </c>
      <c r="G50" s="20">
        <f>G21+(C50*E$43)</f>
        <v>1234.3478260869565</v>
      </c>
      <c r="I50" s="61" t="s">
        <v>66</v>
      </c>
      <c r="J50" s="66" t="s">
        <v>42</v>
      </c>
      <c r="K50" s="58">
        <v>85</v>
      </c>
      <c r="L50" s="59">
        <v>140</v>
      </c>
      <c r="M50" s="59">
        <v>220</v>
      </c>
    </row>
    <row r="51" spans="2:13" ht="15.75">
      <c r="B51" s="5"/>
      <c r="C51" s="5">
        <v>6</v>
      </c>
      <c r="D51" s="5" t="s">
        <v>42</v>
      </c>
      <c r="E51" s="20">
        <f>E22+(C51*E$43)</f>
        <v>577.304347826087</v>
      </c>
      <c r="F51" s="20">
        <f>F22+(C51*E$43)</f>
        <v>928.8260869565219</v>
      </c>
      <c r="G51" s="20">
        <f>G22+(C51*E$43)</f>
        <v>1380.7826086956525</v>
      </c>
      <c r="M51" s="44"/>
    </row>
    <row r="52" spans="2:13" ht="15">
      <c r="B52" s="5"/>
      <c r="C52" s="5"/>
      <c r="D52" s="5"/>
      <c r="E52" s="5"/>
      <c r="F52" s="5"/>
      <c r="G52" s="5"/>
      <c r="M52" s="5"/>
    </row>
    <row r="53" spans="2:13" ht="11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1">
      <c r="A54" s="91" t="s">
        <v>18</v>
      </c>
      <c r="B54" s="7"/>
      <c r="C54" s="26"/>
      <c r="D54" s="26"/>
      <c r="E54" s="27"/>
      <c r="F54" s="22"/>
      <c r="G54" s="10" t="s">
        <v>46</v>
      </c>
      <c r="H54" s="22"/>
      <c r="I54" s="28"/>
      <c r="J54" s="24"/>
      <c r="K54" s="24"/>
      <c r="L54" s="24"/>
      <c r="M54" s="94"/>
    </row>
    <row r="55" spans="2:13" ht="15">
      <c r="B55" s="26">
        <v>2.75</v>
      </c>
      <c r="C55" s="26" t="s">
        <v>44</v>
      </c>
      <c r="D55" s="26"/>
      <c r="E55" s="27"/>
      <c r="F55" s="22"/>
      <c r="G55" s="22" t="s">
        <v>23</v>
      </c>
      <c r="H55" s="22"/>
      <c r="I55" s="28"/>
      <c r="J55" s="24">
        <v>2.25</v>
      </c>
      <c r="K55" s="24" t="s">
        <v>25</v>
      </c>
      <c r="L55" s="24"/>
      <c r="M55" s="94"/>
    </row>
    <row r="56" spans="2:13" ht="15">
      <c r="B56" s="7"/>
      <c r="C56" s="7" t="s">
        <v>19</v>
      </c>
      <c r="D56" s="7"/>
      <c r="E56" s="27"/>
      <c r="F56" s="22"/>
      <c r="G56" s="22" t="s">
        <v>19</v>
      </c>
      <c r="H56" s="22"/>
      <c r="I56" s="28"/>
      <c r="J56" s="24"/>
      <c r="K56" s="24" t="s">
        <v>19</v>
      </c>
      <c r="L56" s="24"/>
      <c r="M56" s="94"/>
    </row>
    <row r="57" spans="2:13" ht="15">
      <c r="B57" s="9" t="s">
        <v>45</v>
      </c>
      <c r="C57" s="7"/>
      <c r="D57" s="7" t="s">
        <v>20</v>
      </c>
      <c r="E57" s="27" t="s">
        <v>26</v>
      </c>
      <c r="F57" s="38" t="s">
        <v>45</v>
      </c>
      <c r="G57" s="22"/>
      <c r="H57" s="22" t="s">
        <v>22</v>
      </c>
      <c r="I57" s="28" t="s">
        <v>26</v>
      </c>
      <c r="J57" s="24" t="s">
        <v>45</v>
      </c>
      <c r="K57" s="24"/>
      <c r="L57" s="24" t="s">
        <v>22</v>
      </c>
      <c r="M57" s="94" t="s">
        <v>26</v>
      </c>
    </row>
    <row r="58" spans="1:13" ht="15">
      <c r="A58" s="85" t="s">
        <v>72</v>
      </c>
      <c r="B58" s="77">
        <f>M41/B$26</f>
        <v>3.9405714285714284</v>
      </c>
      <c r="C58" s="71" t="s">
        <v>17</v>
      </c>
      <c r="D58" s="30">
        <f>D29</f>
        <v>20</v>
      </c>
      <c r="E58" s="72">
        <f>B58*D$29</f>
        <v>78.81142857142856</v>
      </c>
      <c r="F58" s="75">
        <f>M41/F$26</f>
        <v>4.3346285714285715</v>
      </c>
      <c r="G58" s="74" t="s">
        <v>21</v>
      </c>
      <c r="H58" s="31">
        <f>H29</f>
        <v>24</v>
      </c>
      <c r="I58" s="77">
        <f>F58*H$29</f>
        <v>104.03108571428572</v>
      </c>
      <c r="J58" s="75">
        <f>M41/J$26</f>
        <v>4.816253968253968</v>
      </c>
      <c r="K58" s="76" t="s">
        <v>21</v>
      </c>
      <c r="L58" s="32">
        <f>L29</f>
        <v>35</v>
      </c>
      <c r="M58" s="72">
        <f>L$29*J58</f>
        <v>168.5688888888889</v>
      </c>
    </row>
    <row r="59" spans="1:13" ht="15">
      <c r="A59" s="85" t="s">
        <v>15</v>
      </c>
      <c r="B59" s="77">
        <f>M42/B$26</f>
        <v>6.486025974025974</v>
      </c>
      <c r="C59" s="71" t="s">
        <v>17</v>
      </c>
      <c r="D59" s="87">
        <f>D58</f>
        <v>20</v>
      </c>
      <c r="E59" s="72">
        <f>B59*D$29</f>
        <v>129.7205194805195</v>
      </c>
      <c r="F59" s="75">
        <f>M42/F$26</f>
        <v>7.134628571428571</v>
      </c>
      <c r="G59" s="74" t="s">
        <v>21</v>
      </c>
      <c r="H59" s="88">
        <f>H58</f>
        <v>24</v>
      </c>
      <c r="I59" s="72">
        <f>F59*H$29</f>
        <v>171.2310857142857</v>
      </c>
      <c r="J59" s="75">
        <f>M42/J$26</f>
        <v>7.927365079365079</v>
      </c>
      <c r="K59" s="76" t="s">
        <v>21</v>
      </c>
      <c r="L59" s="89">
        <f>L58</f>
        <v>35</v>
      </c>
      <c r="M59" s="72">
        <f>L$29*J59</f>
        <v>277.4577777777778</v>
      </c>
    </row>
    <row r="60" spans="1:13" ht="15">
      <c r="A60" s="86" t="s">
        <v>73</v>
      </c>
      <c r="B60" s="78">
        <f>M43/B$26</f>
        <v>9.758753246753246</v>
      </c>
      <c r="C60" s="79" t="s">
        <v>17</v>
      </c>
      <c r="D60" s="30">
        <f>D58</f>
        <v>20</v>
      </c>
      <c r="E60" s="80">
        <f>B60*D$29</f>
        <v>195.1750649350649</v>
      </c>
      <c r="F60" s="83">
        <f>M43/F$26</f>
        <v>10.734628571428571</v>
      </c>
      <c r="G60" s="82" t="s">
        <v>21</v>
      </c>
      <c r="H60" s="31">
        <f>H58</f>
        <v>24</v>
      </c>
      <c r="I60" s="80">
        <f>F60*H$29</f>
        <v>257.6310857142857</v>
      </c>
      <c r="J60" s="83">
        <f>M43/J$26</f>
        <v>11.92736507936508</v>
      </c>
      <c r="K60" s="84" t="s">
        <v>21</v>
      </c>
      <c r="L60" s="32">
        <f>L58</f>
        <v>35</v>
      </c>
      <c r="M60" s="80">
        <f>L$29*J60</f>
        <v>417.4577777777778</v>
      </c>
    </row>
    <row r="61" spans="2:13" ht="19.5" customHeight="1">
      <c r="B61" s="5" t="s">
        <v>71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</sheetData>
  <sheetProtection password="DD97" sheet="1" objects="1" scenarios="1"/>
  <protectedRanges>
    <protectedRange sqref="E4:E6 E8:E12 D8:D12 J13:J15 D29:D31 H29:H31 L29:L31 E39 E41 D58:D60 H58:H60 L58:L60 G4:G7" name="Bereich2"/>
  </protectedRanges>
  <mergeCells count="2">
    <mergeCell ref="L13:M13"/>
    <mergeCell ref="L15:M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gallerh</dc:creator>
  <cp:keywords/>
  <dc:description/>
  <cp:lastModifiedBy>forstere</cp:lastModifiedBy>
  <cp:lastPrinted>2015-11-12T10:56:04Z</cp:lastPrinted>
  <dcterms:created xsi:type="dcterms:W3CDTF">2015-07-09T06:43:01Z</dcterms:created>
  <dcterms:modified xsi:type="dcterms:W3CDTF">2016-06-14T13:07:29Z</dcterms:modified>
  <cp:category/>
  <cp:version/>
  <cp:contentType/>
  <cp:contentStatus/>
</cp:coreProperties>
</file>